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<sst xmlns="http://schemas.openxmlformats.org/spreadsheetml/2006/main" count="202" uniqueCount="196">
  <si>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</si>
  <si>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</si>
  <si>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</si>
  <si>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</si>
  <si>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</si>
  <si>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</si>
  <si>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</si>
  <si>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</si>
  <si>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</si>
  <si>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</si>
  <si>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</si>
  <si>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</si>
  <si>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</si>
  <si>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</si>
  <si>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</si>
  <si>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</si>
  <si>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</si>
  <si>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</si>
  <si>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</si>
  <si>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</si>
  <si>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</si>
  <si>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</si>
  <si>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</si>
  <si>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</si>
  <si>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</si>
  <si>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</si>
  <si>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</si>
  <si>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</si>
  <si>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</si>
  <si>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</si>
  <si>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</si>
  <si>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</si>
  <si>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</si>
  <si>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</si>
  <si>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</si>
  <si>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</si>
  <si>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</si>
  <si>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</si>
  <si>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</si>
  <si>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</si>
  <si>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</si>
  <si>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</si>
  <si>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</si>
  <si>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</si>
  <si>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</si>
  <si>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</si>
  <si>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</si>
  <si>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</si>
  <si>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</si>
  <si>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</si>
  <si>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</si>
  <si>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</si>
  <si>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</si>
  <si>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</si>
  <si>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</si>
  <si>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</si>
  <si>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</si>
  <si>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</si>
  <si>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</si>
  <si>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</si>
  <si>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</si>
  <si>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</si>
  <si>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</si>
  <si>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</si>
  <si>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</si>
  <si>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</si>
  <si>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</si>
  <si>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</si>
  <si>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</si>
  <si>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</si>
  <si>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</si>
  <si>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</si>
  <si>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</si>
  <si>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</si>
  <si>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</si>
  <si>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</si>
  <si>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</si>
  <si>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</si>
  <si>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</si>
  <si>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</si>
  <si>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</si>
  <si>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</si>
  <si>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</si>
  <si>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</si>
  <si>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</si>
  <si>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</si>
  <si>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</si>
  <si>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</si>
  <si>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</si>
  <si>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</si>
  <si>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</si>
  <si>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</si>
  <si>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</si>
  <si>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</si>
  <si>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</si>
  <si>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</si>
  <si>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</si>
  <si>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</si>
  <si>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</si>
  <si>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</si>
  <si>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</si>
  <si>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</si>
  <si>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</si>
  <si>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</si>
  <si>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</si>
  <si>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</si>
  <si>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</si>
  <si>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</si>
  <si>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</si>
  <si>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</si>
  <si>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</si>
  <si>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</si>
  <si>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</si>
  <si>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</si>
  <si>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</si>
  <si>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</si>
  <si>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</si>
  <si>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</si>
  <si>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</si>
  <si>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</si>
  <si>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</si>
  <si>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</si>
  <si>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</si>
  <si>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</si>
  <si>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</si>
  <si>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</si>
  <si>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</si>
  <si>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</si>
  <si>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</si>
  <si>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</si>
  <si>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</si>
  <si>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</si>
  <si>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</si>
  <si>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</si>
  <si>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</si>
  <si>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</si>
  <si>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</si>
  <si>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</si>
  <si>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</si>
  <si>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</si>
  <si>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</si>
  <si>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</si>
  <si>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</si>
  <si>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</si>
  <si>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</si>
  <si>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</si>
  <si>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</si>
  <si>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</si>
  <si>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</si>
  <si>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</si>
  <si>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</si>
  <si>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</si>
  <si>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</si>
  <si>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</si>
  <si>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</si>
  <si>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</si>
  <si>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</si>
  <si>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</si>
  <si>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</si>
  <si>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</si>
  <si>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</si>
  <si>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</si>
  <si>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</si>
  <si>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</si>
  <si>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</si>
  <si>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</si>
  <si>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</si>
  <si>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</si>
  <si>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</si>
  <si>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</si>
  <si>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</si>
  <si>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</si>
  <si>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</si>
  <si>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</si>
  <si>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</si>
  <si>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</si>
  <si>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</si>
  <si>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</si>
  <si>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</si>
  <si>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</si>
  <si>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</si>
  <si>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</si>
  <si>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</si>
  <si>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</si>
  <si>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</si>
  <si>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</si>
  <si>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</si>
  <si>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</si>
  <si>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</si>
  <si>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</si>
  <si>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</si>
  <si>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</si>
  <si>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</si>
  <si>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</si>
  <si>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</si>
  <si>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18.06.2019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</si>
</sst>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0" fontId="26" fillId="54" borderId="32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05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173</v>
      </c>
    </row>
    <row r="5" spans="1:33" ht="18.75" customHeight="1">
      <c r="A5" s="201" t="s">
        <v>34</v>
      </c>
      <c r="B5" s="203" t="s">
        <v>35</v>
      </c>
      <c r="AB5" s="205" t="s">
        <v>172</v>
      </c>
      <c r="AC5" s="205" t="s">
        <v>80</v>
      </c>
      <c r="AD5" s="190" t="s">
        <v>51</v>
      </c>
      <c r="AE5" s="61" t="s">
        <v>53</v>
      </c>
      <c r="AF5" s="188" t="s">
        <v>195</v>
      </c>
      <c r="AG5" s="190" t="s">
        <v>171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91"/>
      <c r="AE6" s="60" t="s">
        <v>52</v>
      </c>
      <c r="AF6" s="189"/>
      <c r="AG6" s="19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2" t="s">
        <v>174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19637587.43</v>
      </c>
      <c r="AC10" s="85"/>
      <c r="AD10" s="137">
        <f>SUM(AD11:AD51)</f>
        <v>19637587.43</v>
      </c>
      <c r="AE10" s="137">
        <f>SUM(AE11:AE51)</f>
        <v>19637587.43</v>
      </c>
      <c r="AF10" s="137">
        <f>SUM(AF11:AF51)</f>
        <v>1936069.89</v>
      </c>
      <c r="AG10" s="138">
        <f>AF10/AB10*100</f>
        <v>9.859000739786904</v>
      </c>
    </row>
    <row r="11" spans="1:33" ht="51.75">
      <c r="A11" s="72" t="s">
        <v>27</v>
      </c>
      <c r="B11" s="105" t="s">
        <v>143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4"/>
      <c r="AG11" s="119">
        <f>AF11/AB11*100</f>
        <v>0</v>
      </c>
    </row>
    <row r="12" spans="1:33" ht="39">
      <c r="A12" s="72" t="s">
        <v>62</v>
      </c>
      <c r="B12" s="105" t="s">
        <v>146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4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183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141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 t="shared" si="1"/>
        <v>350000</v>
      </c>
      <c r="AC14" s="104"/>
      <c r="AD14" s="106">
        <v>350000</v>
      </c>
      <c r="AE14" s="92">
        <f t="shared" si="2"/>
        <v>350000</v>
      </c>
      <c r="AF14" s="174"/>
      <c r="AG14" s="119">
        <f t="shared" si="3"/>
        <v>0</v>
      </c>
    </row>
    <row r="15" spans="1:33" ht="33" customHeight="1">
      <c r="A15" s="72" t="s">
        <v>64</v>
      </c>
      <c r="B15" s="105" t="s">
        <v>144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 t="shared" si="1"/>
        <v>350000</v>
      </c>
      <c r="AC15" s="104"/>
      <c r="AD15" s="106">
        <v>350000</v>
      </c>
      <c r="AE15" s="92">
        <f t="shared" si="2"/>
        <v>350000</v>
      </c>
      <c r="AF15" s="174"/>
      <c r="AG15" s="119">
        <f t="shared" si="3"/>
        <v>0</v>
      </c>
    </row>
    <row r="16" spans="1:33" ht="33" customHeight="1">
      <c r="A16" s="72" t="s">
        <v>65</v>
      </c>
      <c r="B16" s="105" t="s">
        <v>137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2">
        <f t="shared" si="1"/>
        <v>800000</v>
      </c>
      <c r="AC16" s="104"/>
      <c r="AD16" s="106">
        <v>800000</v>
      </c>
      <c r="AE16" s="92">
        <f t="shared" si="2"/>
        <v>800000</v>
      </c>
      <c r="AF16" s="174"/>
      <c r="AG16" s="119">
        <f t="shared" si="3"/>
        <v>0</v>
      </c>
    </row>
    <row r="17" spans="1:33" ht="33" customHeight="1">
      <c r="A17" s="72" t="s">
        <v>66</v>
      </c>
      <c r="B17" s="105" t="s">
        <v>145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2">
        <f t="shared" si="1"/>
        <v>450000</v>
      </c>
      <c r="AC17" s="104"/>
      <c r="AD17" s="106">
        <v>450000</v>
      </c>
      <c r="AE17" s="92">
        <f t="shared" si="2"/>
        <v>450000</v>
      </c>
      <c r="AF17" s="174"/>
      <c r="AG17" s="119">
        <f t="shared" si="3"/>
        <v>0</v>
      </c>
    </row>
    <row r="18" spans="1:33" ht="33" customHeight="1">
      <c r="A18" s="72" t="s">
        <v>67</v>
      </c>
      <c r="B18" s="105" t="s">
        <v>142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2">
        <f t="shared" si="1"/>
        <v>300000</v>
      </c>
      <c r="AC18" s="104"/>
      <c r="AD18" s="106">
        <v>300000</v>
      </c>
      <c r="AE18" s="92">
        <f t="shared" si="2"/>
        <v>300000</v>
      </c>
      <c r="AF18" s="92">
        <v>299580.28</v>
      </c>
      <c r="AG18" s="119">
        <f t="shared" si="3"/>
        <v>99.86009333333334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351750</v>
      </c>
      <c r="AC20" s="66"/>
      <c r="AD20" s="106">
        <v>351750</v>
      </c>
      <c r="AE20" s="92">
        <f t="shared" si="2"/>
        <v>351750</v>
      </c>
      <c r="AF20" s="174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136500</v>
      </c>
      <c r="AC22" s="66"/>
      <c r="AD22" s="106">
        <v>136500</v>
      </c>
      <c r="AE22" s="92">
        <f t="shared" si="4"/>
        <v>136500</v>
      </c>
      <c r="AF22" s="174"/>
      <c r="AG22" s="119">
        <f t="shared" si="3"/>
        <v>0</v>
      </c>
    </row>
    <row r="23" spans="1:33" ht="28.5" customHeight="1">
      <c r="A23" s="72" t="s">
        <v>71</v>
      </c>
      <c r="B23" s="105" t="s">
        <v>148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149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2000</v>
      </c>
      <c r="AC26" s="66"/>
      <c r="AD26" s="106">
        <v>2000</v>
      </c>
      <c r="AE26" s="92">
        <f t="shared" si="4"/>
        <v>2000</v>
      </c>
      <c r="AF26" s="174"/>
      <c r="AG26" s="119">
        <f t="shared" si="3"/>
        <v>0</v>
      </c>
    </row>
    <row r="27" spans="1:33" ht="27" customHeight="1">
      <c r="A27" s="72" t="s">
        <v>84</v>
      </c>
      <c r="B27" s="105" t="s">
        <v>152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50000</v>
      </c>
      <c r="AC28" s="66"/>
      <c r="AD28" s="106">
        <v>50000</v>
      </c>
      <c r="AE28" s="92">
        <f t="shared" si="4"/>
        <v>50000</v>
      </c>
      <c r="AF28" s="174"/>
      <c r="AG28" s="119">
        <f t="shared" si="3"/>
        <v>0</v>
      </c>
    </row>
    <row r="29" spans="1:33" ht="27.75" customHeight="1">
      <c r="A29" s="72" t="s">
        <v>86</v>
      </c>
      <c r="B29" s="105" t="s">
        <v>153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159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4"/>
        <v>63000</v>
      </c>
      <c r="AF35" s="174"/>
      <c r="AG35" s="119">
        <f t="shared" si="3"/>
        <v>0</v>
      </c>
    </row>
    <row r="36" spans="1:33" ht="26.25" customHeight="1">
      <c r="A36" s="72" t="s">
        <v>93</v>
      </c>
      <c r="B36" s="105" t="s">
        <v>160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4"/>
      <c r="AG36" s="119">
        <f t="shared" si="3"/>
        <v>0</v>
      </c>
    </row>
    <row r="37" spans="1:33" ht="29.25" customHeight="1">
      <c r="A37" s="72" t="s">
        <v>94</v>
      </c>
      <c r="B37" s="105" t="s">
        <v>161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63000</v>
      </c>
      <c r="AC38" s="66"/>
      <c r="AD38" s="106">
        <v>63000</v>
      </c>
      <c r="AE38" s="92">
        <f t="shared" si="4"/>
        <v>63000</v>
      </c>
      <c r="AF38" s="174"/>
      <c r="AG38" s="119">
        <f t="shared" si="3"/>
        <v>0</v>
      </c>
    </row>
    <row r="39" spans="1:33" ht="35.25" customHeight="1">
      <c r="A39" s="72" t="s">
        <v>96</v>
      </c>
      <c r="B39" s="105" t="s">
        <v>163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63000</v>
      </c>
      <c r="AC39" s="66"/>
      <c r="AD39" s="106">
        <v>63000</v>
      </c>
      <c r="AE39" s="92">
        <f t="shared" si="4"/>
        <v>63000</v>
      </c>
      <c r="AF39" s="174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4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110250</v>
      </c>
      <c r="AC43" s="66"/>
      <c r="AD43" s="106">
        <v>110250</v>
      </c>
      <c r="AE43" s="92">
        <f t="shared" si="4"/>
        <v>110250</v>
      </c>
      <c r="AF43" s="174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37800</v>
      </c>
      <c r="AC44" s="66"/>
      <c r="AD44" s="106">
        <v>37800</v>
      </c>
      <c r="AE44" s="92">
        <f t="shared" si="4"/>
        <v>37800</v>
      </c>
      <c r="AF44" s="174"/>
      <c r="AG44" s="119">
        <f t="shared" si="3"/>
        <v>0</v>
      </c>
    </row>
    <row r="45" spans="1:33" ht="24" customHeight="1">
      <c r="A45" s="72" t="s">
        <v>102</v>
      </c>
      <c r="B45" s="105" t="s">
        <v>164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309000</v>
      </c>
      <c r="AC45" s="66"/>
      <c r="AD45" s="106">
        <v>309000</v>
      </c>
      <c r="AE45" s="92">
        <f t="shared" si="4"/>
        <v>309000</v>
      </c>
      <c r="AF45" s="92">
        <v>308151.95</v>
      </c>
      <c r="AG45" s="119">
        <f t="shared" si="3"/>
        <v>99.72555016181231</v>
      </c>
    </row>
    <row r="46" spans="1:33" ht="33.75" customHeight="1">
      <c r="A46" s="72" t="s">
        <v>103</v>
      </c>
      <c r="B46" s="105" t="s">
        <v>165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132</v>
      </c>
      <c r="B47" s="105" t="s">
        <v>166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2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133</v>
      </c>
      <c r="B48" s="105" t="s">
        <v>167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2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134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2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135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2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136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2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8624264</v>
      </c>
      <c r="AC52" s="99"/>
      <c r="AD52" s="100">
        <f>AD53</f>
        <v>8624264</v>
      </c>
      <c r="AE52" s="86">
        <f>AE53</f>
        <v>8624264</v>
      </c>
      <c r="AF52" s="86">
        <f>AF53</f>
        <v>596639</v>
      </c>
      <c r="AG52" s="120">
        <f t="shared" si="3"/>
        <v>6.918143971473971</v>
      </c>
    </row>
    <row r="53" spans="1:33" ht="51.75">
      <c r="A53" s="96" t="s">
        <v>54</v>
      </c>
      <c r="B53" s="105" t="s">
        <v>168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8624264</v>
      </c>
      <c r="AC53" s="74"/>
      <c r="AD53" s="75">
        <v>8624264</v>
      </c>
      <c r="AE53" s="75">
        <f>AD53</f>
        <v>8624264</v>
      </c>
      <c r="AF53" s="75">
        <f>307752+3676+16500+268711</f>
        <v>596639</v>
      </c>
      <c r="AG53" s="119">
        <f t="shared" si="3"/>
        <v>6.918143971473971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C55+C61+C69+C73+C80+C85+C88+C93+C95+C98+C99+C102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84448794.88</v>
      </c>
      <c r="AC54" s="59">
        <f>AC55+AC61+AC69+AC73+AC80+AC85+AC88+AC93+AC95+AC98+AC99+AC102</f>
        <v>83748794.88</v>
      </c>
      <c r="AD54" s="137">
        <f>AD88</f>
        <v>700000</v>
      </c>
      <c r="AE54" s="137">
        <f>AE88</f>
        <v>700000</v>
      </c>
      <c r="AF54" s="59">
        <f>AF55+AF61+AF69+AF73+AF80+AF85+AF88+AF93+AF95+AF98+AF99+AF102</f>
        <v>32582565.569999997</v>
      </c>
      <c r="AG54" s="159">
        <f t="shared" si="3"/>
        <v>38.58262941028247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8701178.22</v>
      </c>
      <c r="AG55" s="122">
        <f t="shared" si="3"/>
        <v>41.0698455331546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58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8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30677+35118+29145+31188+40136.16+33458.25+5197.54+29845+22663.11+5197.54+27845+3200+21873.19+5197.54+27609.37</f>
        <v>348350.69999999995</v>
      </c>
      <c r="AG58" s="158">
        <f t="shared" si="3"/>
        <v>40.008119903525895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45438.97+44255.69+37484.28+40935.59+44353.81+42750.1+40647.87+52921.26+44937.87+41673.6+57277.65+61528.78</f>
        <v>554205.47</v>
      </c>
      <c r="AG59" s="158">
        <f t="shared" si="3"/>
        <v>34.85349789321426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100963.54+129283.26+160067.74+105390.88</f>
        <v>495705.42</v>
      </c>
      <c r="AG60" s="158">
        <f t="shared" si="3"/>
        <v>42.784013436639874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8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8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8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8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8">
        <f t="shared" si="3"/>
        <v>70.01797236579846</v>
      </c>
    </row>
    <row r="67" spans="1:33" ht="13.5">
      <c r="A67" s="11"/>
      <c r="B67" s="22" t="s">
        <v>170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8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8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386949.72</v>
      </c>
      <c r="AG69" s="122">
        <f t="shared" si="3"/>
        <v>20.512449547130164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124">
        <v>339880.61</v>
      </c>
      <c r="AG70" s="158">
        <f t="shared" si="3"/>
        <v>24.732529971438446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124">
        <v>47069.11</v>
      </c>
      <c r="AG71" s="158">
        <f t="shared" si="3"/>
        <v>19.753863134657838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176"/>
      <c r="AG72" s="158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2152885.94</v>
      </c>
      <c r="AG73" s="122">
        <f t="shared" si="3"/>
        <v>43.307115818576015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943292.69+110239.17+42262.5+25763.97</f>
        <v>1121558.3299999998</v>
      </c>
      <c r="AG74" s="158">
        <f t="shared" si="3"/>
        <v>36.84198124983575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8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14937.5+3286.25+67768.09+13945.14+18952.7+62004+18952.7+70935.29+19701.87+6615+74549.96+19701.87+76630.02+19701.87</f>
        <v>487682.26</v>
      </c>
      <c r="AG76" s="158">
        <f t="shared" si="3"/>
        <v>37.05116544095302</v>
      </c>
    </row>
    <row r="77" spans="1:33" ht="25.5">
      <c r="A77" s="11"/>
      <c r="B77" s="22" t="s">
        <v>178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8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5">
        <v>34298.08</v>
      </c>
      <c r="AG78" s="158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8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24426330</v>
      </c>
      <c r="AC80" s="19">
        <f>SUM(AC81:AC84)</f>
        <v>24426330</v>
      </c>
      <c r="AD80" s="67"/>
      <c r="AE80" s="19"/>
      <c r="AF80" s="23">
        <f>AF83+AF81+AF82</f>
        <v>7322343.930000001</v>
      </c>
      <c r="AG80" s="122">
        <f t="shared" si="10"/>
        <v>29.97725786067739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58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895000</v>
      </c>
      <c r="AC82" s="20">
        <v>895000</v>
      </c>
      <c r="AD82" s="67"/>
      <c r="AE82" s="20"/>
      <c r="AF82" s="37"/>
      <c r="AG82" s="158">
        <f t="shared" si="10"/>
        <v>0</v>
      </c>
    </row>
    <row r="83" spans="1:33" ht="27.75" customHeight="1">
      <c r="A83" s="11"/>
      <c r="B83" s="22" t="s">
        <v>60</v>
      </c>
      <c r="AB83" s="163">
        <f>AC83+AD83</f>
        <v>20000000</v>
      </c>
      <c r="AC83" s="77">
        <v>20000000</v>
      </c>
      <c r="AD83" s="164"/>
      <c r="AE83" s="77"/>
      <c r="AF83" s="165">
        <f>2564498.56+788337.15+1768939.39+804063.36+592442.11+804063.36</f>
        <v>7322343.930000001</v>
      </c>
      <c r="AG83" s="166">
        <f>AF83/AB83*100</f>
        <v>36.611719650000005</v>
      </c>
    </row>
    <row r="84" spans="1:33" ht="51.75">
      <c r="A84" s="11"/>
      <c r="B84" s="162" t="s">
        <v>187</v>
      </c>
      <c r="AB84" s="42">
        <f>AC84+AD84</f>
        <v>100000</v>
      </c>
      <c r="AC84" s="71">
        <v>100000</v>
      </c>
      <c r="AD84" s="37"/>
      <c r="AE84" s="37"/>
      <c r="AF84" s="37"/>
      <c r="AG84" s="158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SUM(C86:C87)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7">
        <f t="shared" si="0"/>
        <v>994592.46</v>
      </c>
      <c r="AC85" s="167">
        <f>SUM(AC86:AC87)</f>
        <v>994592.46</v>
      </c>
      <c r="AD85" s="168"/>
      <c r="AE85" s="167"/>
      <c r="AF85" s="169">
        <f>AF86+AF87</f>
        <v>694490.9</v>
      </c>
      <c r="AG85" s="170">
        <f t="shared" si="10"/>
        <v>69.82668056823998</v>
      </c>
    </row>
    <row r="86" spans="1:33" ht="25.5">
      <c r="A86" s="11"/>
      <c r="B86" s="22" t="s">
        <v>32</v>
      </c>
      <c r="AB86" s="43">
        <f aca="true" t="shared" si="13" ref="AB86:AB110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80937.24+20234.31+20234.31+23108.63+22431.99+23108.63+23108.63+23108.63+23108.63</f>
        <v>259381</v>
      </c>
      <c r="AG86" s="158">
        <f t="shared" si="10"/>
        <v>46.39322089945552</v>
      </c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2"/>
      <c r="AE87" s="20"/>
      <c r="AF87" s="123">
        <f>165041+110068.9+160000</f>
        <v>435109.9</v>
      </c>
      <c r="AG87" s="158">
        <f t="shared" si="10"/>
        <v>99.91042479908153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3">
        <f>AD92</f>
        <v>700000</v>
      </c>
      <c r="AE88" s="73">
        <f>AE92</f>
        <v>700000</v>
      </c>
      <c r="AF88" s="23">
        <f>SUM(AF89:AF91)</f>
        <v>6690107.76</v>
      </c>
      <c r="AG88" s="122">
        <f t="shared" si="10"/>
        <v>40.512478792437435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4"/>
      <c r="AE89" s="20"/>
      <c r="AF89" s="128">
        <f>3239581.88+288592.38+183500+271256.86+183500+55896.13+18000+17918.75+337152.04+195200+3200+33100.2+7373.7+3000+460144.7+195200+16999.8+133020+349014.72+195200+60000</f>
        <v>6246851.16</v>
      </c>
      <c r="AG89" s="158">
        <f t="shared" si="10"/>
        <v>41.9674686108724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3"/>
      <c r="AE90" s="20"/>
      <c r="AF90" s="128">
        <f>145332+51839.42+77926.65+65541.63+5958.33+61072.69+5595.78+29990.1</f>
        <v>443256.6</v>
      </c>
      <c r="AG90" s="158">
        <f t="shared" si="10"/>
        <v>49.321317070192485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6"/>
      <c r="AE91" s="20"/>
      <c r="AF91" s="123"/>
      <c r="AG91" s="158">
        <f t="shared" si="10"/>
        <v>0</v>
      </c>
    </row>
    <row r="92" spans="1:33" ht="18" customHeight="1">
      <c r="A92" s="11"/>
      <c r="B92" s="22" t="s">
        <v>177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5">
        <f>AD92</f>
        <v>700000</v>
      </c>
      <c r="AC92" s="20"/>
      <c r="AD92" s="18">
        <v>700000</v>
      </c>
      <c r="AE92" s="77">
        <v>700000</v>
      </c>
      <c r="AF92" s="146"/>
      <c r="AG92" s="158">
        <f t="shared" si="10"/>
        <v>0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2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58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1192387.2300000002</v>
      </c>
      <c r="AG95" s="158">
        <f t="shared" si="10"/>
        <v>53.953465316518475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4">
        <f>598673.81+461491.26+118552.34</f>
        <v>1178717.4100000001</v>
      </c>
      <c r="AG96" s="158">
        <f t="shared" si="10"/>
        <v>55.86261658015127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4">
        <f>1533.37+3783.47+2147.3+4585.69+1619.99</f>
        <v>13669.82</v>
      </c>
      <c r="AG97" s="158">
        <f t="shared" si="10"/>
        <v>13.66982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5">
        <f>13200+29766</f>
        <v>42966</v>
      </c>
      <c r="AG98" s="119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8"/>
      <c r="AF99" s="23">
        <f>AF100+AF101</f>
        <v>10314.36</v>
      </c>
      <c r="AG99" s="122">
        <f t="shared" si="10"/>
        <v>8.707554895190498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42">
        <v>9992.52</v>
      </c>
      <c r="AG100" s="158">
        <f t="shared" si="10"/>
        <v>8.951464660037626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42">
        <v>321.84</v>
      </c>
      <c r="AG101" s="158">
        <f t="shared" si="10"/>
        <v>4.716986662758317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>
        <f>AF103+AF104</f>
        <v>0</v>
      </c>
      <c r="AG102" s="122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58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58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3"/>
      <c r="AE105" s="25"/>
      <c r="AF105" s="121"/>
      <c r="AG105" s="118">
        <f t="shared" si="10"/>
        <v>0</v>
      </c>
    </row>
    <row r="106" spans="1:33" ht="30" customHeight="1">
      <c r="A106" s="90" t="s">
        <v>104</v>
      </c>
      <c r="B106" s="91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8">
        <f t="shared" si="13"/>
        <v>35280</v>
      </c>
      <c r="AC106" s="58">
        <v>35280</v>
      </c>
      <c r="AD106" s="19"/>
      <c r="AE106" s="58"/>
      <c r="AF106" s="37"/>
      <c r="AG106" s="119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5">
        <f>SUM(AC109:AC110)+AC111+AC112</f>
        <v>4393820</v>
      </c>
      <c r="AD107" s="25">
        <f>AD111</f>
        <v>190000</v>
      </c>
      <c r="AE107" s="25">
        <f>AE111</f>
        <v>190000</v>
      </c>
      <c r="AF107" s="55">
        <f>SUM(AF109:AF110)</f>
        <v>265507.21</v>
      </c>
      <c r="AG107" s="118">
        <f t="shared" si="10"/>
        <v>5.792269548106165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0">
        <f>AC109+AC110</f>
        <v>893820</v>
      </c>
      <c r="AD108" s="20"/>
      <c r="AE108" s="37"/>
      <c r="AF108" s="157">
        <f>AF109</f>
        <v>265507.21</v>
      </c>
      <c r="AG108" s="122">
        <f t="shared" si="10"/>
        <v>24.497352881474786</v>
      </c>
    </row>
    <row r="109" spans="1:33" ht="51.75">
      <c r="A109" s="10"/>
      <c r="B109" s="91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8">
        <f t="shared" si="13"/>
        <v>821820</v>
      </c>
      <c r="AC109" s="57">
        <v>821820</v>
      </c>
      <c r="AD109" s="20"/>
      <c r="AE109" s="37"/>
      <c r="AF109" s="126">
        <f>109655.91+23259.68+27706.63+7350+18352.85+22641.26+10396+21237.21+24907.67</f>
        <v>265507.21</v>
      </c>
      <c r="AG109" s="119">
        <f t="shared" si="10"/>
        <v>32.30722177605802</v>
      </c>
    </row>
    <row r="110" spans="1:33" ht="25.5">
      <c r="A110" s="10"/>
      <c r="B110" s="91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8">
        <f t="shared" si="13"/>
        <v>72000</v>
      </c>
      <c r="AC110" s="57">
        <v>72000</v>
      </c>
      <c r="AD110" s="19"/>
      <c r="AE110" s="37"/>
      <c r="AF110" s="37"/>
      <c r="AG110" s="119">
        <f t="shared" si="10"/>
        <v>0</v>
      </c>
    </row>
    <row r="111" spans="1:33" ht="25.5">
      <c r="A111" s="10"/>
      <c r="B111" s="105" t="s">
        <v>169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6">
        <f>AD111</f>
        <v>190000</v>
      </c>
      <c r="AC111" s="147"/>
      <c r="AD111" s="150">
        <f>50000+140000</f>
        <v>190000</v>
      </c>
      <c r="AE111" s="150">
        <f>AD111</f>
        <v>190000</v>
      </c>
      <c r="AF111" s="37"/>
      <c r="AG111" s="119">
        <f t="shared" si="10"/>
        <v>0</v>
      </c>
    </row>
    <row r="112" spans="1:33" ht="25.5">
      <c r="A112" s="171" t="s">
        <v>179</v>
      </c>
      <c r="B112" s="177" t="s">
        <v>180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48">
        <f>AC112</f>
        <v>3500000</v>
      </c>
      <c r="AC112" s="172">
        <v>3500000</v>
      </c>
      <c r="AD112" s="109"/>
      <c r="AE112" s="109"/>
      <c r="AF112" s="149"/>
      <c r="AG112" s="122">
        <f t="shared" si="10"/>
        <v>0</v>
      </c>
    </row>
    <row r="113" spans="1:33" ht="135">
      <c r="A113" s="180" t="s">
        <v>188</v>
      </c>
      <c r="B113" s="181" t="s">
        <v>192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5">
        <f>AB114+AB115</f>
        <v>3572000</v>
      </c>
      <c r="AC113" s="185">
        <f>AC114+AC115</f>
        <v>3572000</v>
      </c>
      <c r="AD113" s="186"/>
      <c r="AE113" s="186"/>
      <c r="AF113" s="187"/>
      <c r="AG113" s="118">
        <f>AG114+AG115</f>
        <v>0</v>
      </c>
    </row>
    <row r="114" spans="1:33" ht="64.5">
      <c r="A114" s="129" t="s">
        <v>131</v>
      </c>
      <c r="B114" s="184" t="s">
        <v>193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9">
        <f>AC114</f>
        <v>2000000</v>
      </c>
      <c r="AC114" s="57">
        <v>2000000</v>
      </c>
      <c r="AD114" s="57"/>
      <c r="AE114" s="57"/>
      <c r="AF114" s="149"/>
      <c r="AG114" s="122">
        <f t="shared" si="10"/>
        <v>0</v>
      </c>
    </row>
    <row r="115" spans="1:33" ht="64.5">
      <c r="A115" s="129" t="s">
        <v>189</v>
      </c>
      <c r="B115" s="184" t="s">
        <v>194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9">
        <f>AC115</f>
        <v>1572000</v>
      </c>
      <c r="AC115" s="57">
        <v>1572000</v>
      </c>
      <c r="AD115" s="57"/>
      <c r="AE115" s="57"/>
      <c r="AF115" s="149"/>
      <c r="AG115" s="122">
        <f t="shared" si="10"/>
        <v>0</v>
      </c>
    </row>
    <row r="116" spans="1:33" ht="42" customHeight="1">
      <c r="A116" s="28" t="s">
        <v>138</v>
      </c>
      <c r="B116" s="183" t="s">
        <v>74</v>
      </c>
      <c r="C116" s="173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3">
        <f>AC117</f>
        <v>16829251.08</v>
      </c>
      <c r="AD116" s="161"/>
      <c r="AE116" s="69"/>
      <c r="AF116" s="160">
        <f>AF117</f>
        <v>9923711.13</v>
      </c>
      <c r="AG116" s="118">
        <f t="shared" si="10"/>
        <v>58.96703948872336</v>
      </c>
    </row>
    <row r="117" spans="1:33" ht="51.75">
      <c r="A117" s="113" t="s">
        <v>140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190</v>
      </c>
      <c r="B118" s="110" t="s">
        <v>139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191</v>
      </c>
      <c r="B119" s="114" t="s">
        <v>185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3" t="s">
        <v>181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5">
        <f>AC120+AD120</f>
        <v>162730997.39</v>
      </c>
      <c r="AC120" s="155">
        <f>AC118+AC116+AC107+AC105+AC54+AC52+AC10+AC113</f>
        <v>133579145.96</v>
      </c>
      <c r="AD120" s="155">
        <f>AD118+AD116+AD107+AD105+AD54+AD52+AD10+AD113</f>
        <v>29151851.43</v>
      </c>
      <c r="AE120" s="155">
        <f>AE118+AE116+AE107+AE105+AE54+AE52+AE10+AE113</f>
        <v>29151851.43</v>
      </c>
      <c r="AF120" s="155">
        <f>AF118+AF116+AF107+AF105+AF54+AF52+AF10+AF113</f>
        <v>45304492.8</v>
      </c>
      <c r="AG120" s="156">
        <f t="shared" si="10"/>
        <v>27.840112533338417</v>
      </c>
    </row>
    <row r="121" spans="1:33" ht="15.75" customHeight="1">
      <c r="A121" s="195" t="s">
        <v>175</v>
      </c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7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176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1" t="s">
        <v>182</v>
      </c>
      <c r="C124" s="88">
        <f aca="true" t="shared" si="21" ref="C124:AA124">C105+C54+C107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163030997.39</v>
      </c>
      <c r="AC124" s="88">
        <f>AC120+AC122</f>
        <v>133579145.96</v>
      </c>
      <c r="AD124" s="88">
        <f>AD120+AD122</f>
        <v>29451851.43</v>
      </c>
      <c r="AE124" s="88">
        <f>AE120+AE122</f>
        <v>29451851.43</v>
      </c>
      <c r="AF124" s="88">
        <f>AF120+AF122</f>
        <v>45304492.8</v>
      </c>
      <c r="AG124" s="118">
        <f>AF124/AB124*100</f>
        <v>27.788882804675087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186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2019-06-18T09:50:31Z</dcterms:modified>
  <cp:category/>
  <cp:version/>
  <cp:contentType/>
  <cp:contentStatus/>
</cp:coreProperties>
</file>